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Documenti\Dida\corsi2019\MMT\EsercitazioneStatistica2018\"/>
    </mc:Choice>
  </mc:AlternateContent>
  <bookViews>
    <workbookView xWindow="0" yWindow="0" windowWidth="20490" windowHeight="9045"/>
  </bookViews>
  <sheets>
    <sheet name="Ex 1" sheetId="2" r:id="rId1"/>
    <sheet name="Ex 2" sheetId="1" r:id="rId2"/>
    <sheet name="Ex 3" sheetId="3" r:id="rId3"/>
    <sheet name="Diff-medie" sheetId="4" r:id="rId4"/>
    <sheet name="Ex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5" l="1"/>
  <c r="K22" i="5"/>
  <c r="H22" i="5"/>
  <c r="F22" i="5"/>
  <c r="C21" i="5"/>
  <c r="C17" i="5"/>
  <c r="C18" i="5" s="1"/>
  <c r="C7" i="5"/>
  <c r="C6" i="5"/>
  <c r="C10" i="5"/>
  <c r="C11" i="5" s="1"/>
  <c r="C5" i="5"/>
  <c r="H18" i="5" s="1"/>
  <c r="C22" i="5" l="1"/>
  <c r="F18" i="5"/>
  <c r="H11" i="5"/>
  <c r="F11" i="5"/>
  <c r="D26" i="4"/>
  <c r="F26" i="4" s="1"/>
  <c r="H25" i="4"/>
  <c r="D25" i="4"/>
  <c r="D14" i="4"/>
  <c r="D17" i="4" s="1"/>
  <c r="D13" i="4"/>
  <c r="D16" i="4" s="1"/>
  <c r="D11" i="4"/>
  <c r="D10" i="4"/>
  <c r="D8" i="4"/>
  <c r="D7" i="4"/>
  <c r="F22" i="4" s="1"/>
  <c r="D20" i="4" l="1"/>
  <c r="F25" i="4"/>
  <c r="G13" i="4"/>
  <c r="G14" i="4" s="1"/>
  <c r="D22" i="4"/>
  <c r="I11" i="4" s="1"/>
  <c r="I13" i="4"/>
  <c r="I14" i="4" s="1"/>
  <c r="L15" i="3"/>
  <c r="K14" i="3"/>
  <c r="L14" i="3"/>
  <c r="K13" i="3"/>
  <c r="C9" i="3"/>
  <c r="C16" i="1"/>
  <c r="D14" i="2"/>
  <c r="D13" i="2"/>
  <c r="C12" i="3"/>
  <c r="C11" i="3"/>
  <c r="C8" i="3"/>
  <c r="C7" i="3"/>
  <c r="C6" i="3"/>
  <c r="C14" i="3" s="1"/>
  <c r="C16" i="3" s="1"/>
  <c r="H15" i="2"/>
  <c r="C8" i="2"/>
  <c r="F15" i="2" s="1"/>
  <c r="C13" i="2"/>
  <c r="C12" i="2"/>
  <c r="C10" i="2"/>
  <c r="C9" i="2"/>
  <c r="C11" i="1"/>
  <c r="C10" i="1"/>
  <c r="C8" i="1"/>
  <c r="C7" i="1"/>
  <c r="C6" i="1"/>
  <c r="M2" i="1"/>
  <c r="G11" i="4" l="1"/>
  <c r="H8" i="3"/>
  <c r="F8" i="3"/>
  <c r="C14" i="1"/>
  <c r="C13" i="1" l="1"/>
  <c r="H9" i="1" s="1"/>
  <c r="F9" i="1" l="1"/>
</calcChain>
</file>

<file path=xl/sharedStrings.xml><?xml version="1.0" encoding="utf-8"?>
<sst xmlns="http://schemas.openxmlformats.org/spreadsheetml/2006/main" count="72" uniqueCount="41">
  <si>
    <t>n</t>
  </si>
  <si>
    <t>media</t>
  </si>
  <si>
    <t>dev st</t>
  </si>
  <si>
    <t>Somma X</t>
  </si>
  <si>
    <t>Somma X^2</t>
  </si>
  <si>
    <t>delta</t>
  </si>
  <si>
    <t>N/mm</t>
  </si>
  <si>
    <t>sigma</t>
  </si>
  <si>
    <t>dev.st</t>
  </si>
  <si>
    <t>somma</t>
  </si>
  <si>
    <t>somma.q</t>
  </si>
  <si>
    <t>z=</t>
  </si>
  <si>
    <t>L</t>
  </si>
  <si>
    <t>U</t>
  </si>
  <si>
    <t>t</t>
  </si>
  <si>
    <t>var</t>
  </si>
  <si>
    <t>I</t>
  </si>
  <si>
    <t>n1</t>
  </si>
  <si>
    <t>n2</t>
  </si>
  <si>
    <t>m1</t>
  </si>
  <si>
    <t>m2</t>
  </si>
  <si>
    <t>S1^2</t>
  </si>
  <si>
    <t>sigma^2</t>
  </si>
  <si>
    <t>S2^2</t>
  </si>
  <si>
    <t>S1</t>
  </si>
  <si>
    <t>S2</t>
  </si>
  <si>
    <t>Sdelta</t>
  </si>
  <si>
    <t>EX 1</t>
  </si>
  <si>
    <t>EX 4</t>
  </si>
  <si>
    <t>EX 3</t>
  </si>
  <si>
    <t>EX 2</t>
  </si>
  <si>
    <t>Sn</t>
  </si>
  <si>
    <t>alfa</t>
  </si>
  <si>
    <t>t alfa/2</t>
  </si>
  <si>
    <t>n-1</t>
  </si>
  <si>
    <t>Sn^2</t>
  </si>
  <si>
    <t>EX 5</t>
  </si>
  <si>
    <t>EX 6</t>
  </si>
  <si>
    <t>chi^2 A</t>
  </si>
  <si>
    <t>chi^2 B</t>
  </si>
  <si>
    <t>varianza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</si>
</sst>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3" borderId="0" xfId="0" applyFont="1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16"/>
  <sheetViews>
    <sheetView tabSelected="1" workbookViewId="0"/>
  </sheetViews>
  <sheetFormatPr defaultRowHeight="15" x14ac:dyDescent="0.25"/>
  <sheetData>
    <row r="1" spans="1:9" ht="18.75" x14ac:dyDescent="0.3">
      <c r="A1" s="15" t="s">
        <v>27</v>
      </c>
    </row>
    <row r="3" spans="1:9" x14ac:dyDescent="0.25">
      <c r="E3" t="s">
        <v>7</v>
      </c>
    </row>
    <row r="4" spans="1:9" x14ac:dyDescent="0.25">
      <c r="B4">
        <v>125</v>
      </c>
      <c r="C4" t="s">
        <v>6</v>
      </c>
      <c r="E4">
        <v>3.1</v>
      </c>
    </row>
    <row r="6" spans="1:9" x14ac:dyDescent="0.25">
      <c r="B6" s="7">
        <v>122</v>
      </c>
      <c r="C6" s="7">
        <v>128</v>
      </c>
      <c r="D6" s="7">
        <v>125</v>
      </c>
      <c r="E6" s="7">
        <v>127</v>
      </c>
      <c r="F6" s="7">
        <v>123</v>
      </c>
      <c r="G6" s="7">
        <v>132</v>
      </c>
      <c r="H6" s="7">
        <v>128</v>
      </c>
      <c r="I6" s="7">
        <v>123</v>
      </c>
    </row>
    <row r="8" spans="1:9" x14ac:dyDescent="0.25">
      <c r="C8">
        <f>COUNTA(B6:M6)</f>
        <v>8</v>
      </c>
    </row>
    <row r="9" spans="1:9" x14ac:dyDescent="0.25">
      <c r="B9" t="s">
        <v>1</v>
      </c>
      <c r="C9">
        <f>AVERAGE(B6:I6)</f>
        <v>126</v>
      </c>
    </row>
    <row r="10" spans="1:9" x14ac:dyDescent="0.25">
      <c r="B10" t="s">
        <v>8</v>
      </c>
      <c r="C10">
        <f>STDEV(B6:I6)</f>
        <v>3.3806170189140663</v>
      </c>
    </row>
    <row r="12" spans="1:9" x14ac:dyDescent="0.25">
      <c r="B12" t="s">
        <v>9</v>
      </c>
      <c r="C12">
        <f>SUM((B6:I6))</f>
        <v>1008</v>
      </c>
    </row>
    <row r="13" spans="1:9" x14ac:dyDescent="0.25">
      <c r="B13" t="s">
        <v>10</v>
      </c>
      <c r="C13">
        <f>SUMSQ(B6:I6)</f>
        <v>127088</v>
      </c>
      <c r="D13">
        <f>(C13-C8*C9^2)/(C8-1)</f>
        <v>11.428571428571429</v>
      </c>
    </row>
    <row r="14" spans="1:9" x14ac:dyDescent="0.25">
      <c r="D14">
        <f>SQRT(D13)</f>
        <v>3.3806170189140663</v>
      </c>
      <c r="F14" s="1" t="s">
        <v>12</v>
      </c>
      <c r="G14" s="2"/>
      <c r="H14" s="3" t="s">
        <v>13</v>
      </c>
    </row>
    <row r="15" spans="1:9" x14ac:dyDescent="0.25">
      <c r="F15" s="4">
        <f>C9-C16*E4/SQRT(C8)</f>
        <v>123.85180959875527</v>
      </c>
      <c r="G15" s="5"/>
      <c r="H15" s="6">
        <f>C9+C16*E4/SQRT(C8)</f>
        <v>128.14819040124473</v>
      </c>
    </row>
    <row r="16" spans="1:9" x14ac:dyDescent="0.25">
      <c r="B16" t="s">
        <v>11</v>
      </c>
      <c r="C16">
        <v>1.96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P16"/>
  <sheetViews>
    <sheetView workbookViewId="0">
      <selection activeCell="G18" sqref="G18"/>
    </sheetView>
  </sheetViews>
  <sheetFormatPr defaultRowHeight="15" x14ac:dyDescent="0.25"/>
  <cols>
    <col min="2" max="3" width="8" customWidth="1"/>
    <col min="4" max="16" width="8.140625" customWidth="1"/>
  </cols>
  <sheetData>
    <row r="1" spans="1:16" ht="18.75" x14ac:dyDescent="0.3">
      <c r="A1" s="15" t="s">
        <v>30</v>
      </c>
    </row>
    <row r="2" spans="1:16" x14ac:dyDescent="0.25">
      <c r="M2">
        <f t="shared" ref="M2" ca="1" si="0">RANDBETWEEN(4979,5012)/10</f>
        <v>501.2</v>
      </c>
    </row>
    <row r="3" spans="1:16" x14ac:dyDescent="0.25">
      <c r="B3" s="7">
        <v>497.2</v>
      </c>
      <c r="C3" s="7">
        <v>500.3</v>
      </c>
      <c r="D3" s="7">
        <v>499.1</v>
      </c>
      <c r="E3" s="7">
        <v>496.7</v>
      </c>
      <c r="F3" s="7">
        <v>500.3</v>
      </c>
      <c r="G3" s="7">
        <v>500.1</v>
      </c>
      <c r="H3" s="7">
        <v>496.3</v>
      </c>
      <c r="I3" s="7">
        <v>497.2</v>
      </c>
      <c r="J3" s="7">
        <v>497.1</v>
      </c>
      <c r="K3" s="7">
        <v>500.2</v>
      </c>
      <c r="L3" s="7">
        <v>500.1</v>
      </c>
      <c r="M3" s="7">
        <v>497.1</v>
      </c>
      <c r="N3" s="7">
        <v>498.3</v>
      </c>
      <c r="O3" s="7">
        <v>500.3</v>
      </c>
      <c r="P3" s="7">
        <v>498.7</v>
      </c>
    </row>
    <row r="6" spans="1:16" x14ac:dyDescent="0.25">
      <c r="B6" s="8" t="s">
        <v>0</v>
      </c>
      <c r="C6">
        <f>COUNTA(B3:Z3)</f>
        <v>15</v>
      </c>
    </row>
    <row r="7" spans="1:16" x14ac:dyDescent="0.25">
      <c r="B7" s="8" t="s">
        <v>1</v>
      </c>
      <c r="C7">
        <f>AVERAGE(B3:Z3)</f>
        <v>498.60000000000008</v>
      </c>
    </row>
    <row r="8" spans="1:16" x14ac:dyDescent="0.25">
      <c r="B8" s="8" t="s">
        <v>2</v>
      </c>
      <c r="C8">
        <f>STDEV(B3:Z3)</f>
        <v>1.5445757623743475</v>
      </c>
      <c r="F8" s="1" t="s">
        <v>12</v>
      </c>
      <c r="G8" s="2"/>
      <c r="H8" s="3" t="s">
        <v>13</v>
      </c>
    </row>
    <row r="9" spans="1:16" x14ac:dyDescent="0.25">
      <c r="B9" s="8"/>
      <c r="F9" s="9">
        <f>C7-C14*C13</f>
        <v>497.74464245324867</v>
      </c>
      <c r="G9" s="10"/>
      <c r="H9" s="11">
        <f>C7+C14*C13</f>
        <v>499.45535754675149</v>
      </c>
    </row>
    <row r="10" spans="1:16" x14ac:dyDescent="0.25">
      <c r="B10" s="8" t="s">
        <v>3</v>
      </c>
      <c r="C10">
        <f>SUM(B3:Z3)</f>
        <v>7479.0000000000009</v>
      </c>
      <c r="F10" s="12"/>
      <c r="G10" s="12"/>
      <c r="H10" s="12"/>
    </row>
    <row r="11" spans="1:16" x14ac:dyDescent="0.25">
      <c r="B11" s="8" t="s">
        <v>4</v>
      </c>
      <c r="C11">
        <f>SUMSQ(B3:Z3)</f>
        <v>3729062.8000000007</v>
      </c>
    </row>
    <row r="12" spans="1:16" x14ac:dyDescent="0.25">
      <c r="B12" s="8"/>
    </row>
    <row r="13" spans="1:16" x14ac:dyDescent="0.25">
      <c r="B13" s="8" t="s">
        <v>5</v>
      </c>
      <c r="C13">
        <f>C8/SQRT(C6)</f>
        <v>0.39880774697543148</v>
      </c>
    </row>
    <row r="14" spans="1:16" x14ac:dyDescent="0.25">
      <c r="B14" s="8"/>
      <c r="C14">
        <f>TINV(0.05,C6-1)</f>
        <v>2.1447866879178044</v>
      </c>
    </row>
    <row r="16" spans="1:16" x14ac:dyDescent="0.25">
      <c r="C16">
        <f>C8^2</f>
        <v>2.3857142857142968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16"/>
  <sheetViews>
    <sheetView workbookViewId="0"/>
  </sheetViews>
  <sheetFormatPr defaultRowHeight="15" x14ac:dyDescent="0.25"/>
  <cols>
    <col min="3" max="13" width="7.85546875" customWidth="1"/>
  </cols>
  <sheetData>
    <row r="1" spans="1:13" ht="18.75" x14ac:dyDescent="0.3">
      <c r="A1" s="15" t="s">
        <v>29</v>
      </c>
    </row>
    <row r="3" spans="1:13" x14ac:dyDescent="0.25">
      <c r="C3" s="7">
        <v>10.1</v>
      </c>
      <c r="D3" s="7">
        <v>10.4</v>
      </c>
      <c r="E3" s="7">
        <v>10.8</v>
      </c>
      <c r="F3" s="7">
        <v>9.5</v>
      </c>
      <c r="G3" s="7">
        <v>10.7</v>
      </c>
      <c r="H3" s="7">
        <v>9.6999999999999993</v>
      </c>
      <c r="I3" s="7">
        <v>9.8000000000000007</v>
      </c>
      <c r="J3" s="7">
        <v>9.5</v>
      </c>
      <c r="K3" s="7">
        <v>10.8</v>
      </c>
      <c r="L3" s="7">
        <v>10.9</v>
      </c>
      <c r="M3" s="7">
        <v>11.1</v>
      </c>
    </row>
    <row r="6" spans="1:13" x14ac:dyDescent="0.25">
      <c r="B6" t="s">
        <v>0</v>
      </c>
      <c r="C6">
        <f>COUNTA(C3:O3)</f>
        <v>11</v>
      </c>
    </row>
    <row r="7" spans="1:13" x14ac:dyDescent="0.25">
      <c r="B7" t="s">
        <v>1</v>
      </c>
      <c r="C7">
        <f>AVERAGE(C3:O3)</f>
        <v>10.299999999999999</v>
      </c>
      <c r="F7" s="1" t="s">
        <v>12</v>
      </c>
      <c r="G7" s="2"/>
      <c r="H7" s="3" t="s">
        <v>13</v>
      </c>
    </row>
    <row r="8" spans="1:13" x14ac:dyDescent="0.25">
      <c r="B8" t="s">
        <v>8</v>
      </c>
      <c r="C8">
        <f>STDEV(C3:O3)</f>
        <v>0.60000000000000009</v>
      </c>
      <c r="F8" s="4">
        <f>C7-C14*C8/SQRT(C6)</f>
        <v>9.7266570010874194</v>
      </c>
      <c r="G8" s="5"/>
      <c r="H8" s="6">
        <f>C7+C14*C8/SQRT(C6)</f>
        <v>10.873342998912578</v>
      </c>
    </row>
    <row r="9" spans="1:13" x14ac:dyDescent="0.25">
      <c r="B9" t="s">
        <v>15</v>
      </c>
      <c r="C9">
        <f>C8^2</f>
        <v>0.3600000000000001</v>
      </c>
    </row>
    <row r="11" spans="1:13" x14ac:dyDescent="0.25">
      <c r="B11" t="s">
        <v>9</v>
      </c>
      <c r="C11">
        <f>SUM(C3:O3)</f>
        <v>113.3</v>
      </c>
    </row>
    <row r="12" spans="1:13" x14ac:dyDescent="0.25">
      <c r="B12" t="s">
        <v>10</v>
      </c>
      <c r="C12">
        <f>SUMSQ(C3:O3)</f>
        <v>1170.5900000000001</v>
      </c>
      <c r="I12" t="s">
        <v>0</v>
      </c>
      <c r="J12">
        <v>7</v>
      </c>
      <c r="L12" t="s">
        <v>16</v>
      </c>
    </row>
    <row r="13" spans="1:13" x14ac:dyDescent="0.25">
      <c r="I13">
        <v>11</v>
      </c>
      <c r="J13">
        <v>3.169</v>
      </c>
      <c r="K13">
        <f>(J13*C8/0.4)^2</f>
        <v>22.59576225</v>
      </c>
    </row>
    <row r="14" spans="1:13" x14ac:dyDescent="0.25">
      <c r="B14" t="s">
        <v>14</v>
      </c>
      <c r="C14">
        <f>TINV(0.01,C6-1)</f>
        <v>3.1692726726169518</v>
      </c>
      <c r="I14">
        <v>23</v>
      </c>
      <c r="J14">
        <v>2.819</v>
      </c>
      <c r="K14">
        <f>(J14*C8/0.4)^2</f>
        <v>17.880212250000003</v>
      </c>
      <c r="L14">
        <f>J14*$C$8/SQRT(I14)</f>
        <v>0.35268127993613635</v>
      </c>
    </row>
    <row r="15" spans="1:13" x14ac:dyDescent="0.25">
      <c r="I15">
        <v>18</v>
      </c>
      <c r="J15">
        <v>2.8980000000000001</v>
      </c>
      <c r="L15">
        <f>J15*C8/SQRT(I15)</f>
        <v>0.40983909037572308</v>
      </c>
    </row>
    <row r="16" spans="1:13" x14ac:dyDescent="0.25">
      <c r="B16" t="s">
        <v>5</v>
      </c>
      <c r="C16">
        <f>C14*C8/SQRT(C6)</f>
        <v>0.57334299891257978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26"/>
  <sheetViews>
    <sheetView workbookViewId="0">
      <selection activeCell="A2" sqref="A2"/>
    </sheetView>
  </sheetViews>
  <sheetFormatPr defaultRowHeight="15" x14ac:dyDescent="0.25"/>
  <cols>
    <col min="4" max="4" width="10.28515625" customWidth="1"/>
  </cols>
  <sheetData>
    <row r="1" spans="1:11" ht="18.75" x14ac:dyDescent="0.3">
      <c r="A1" s="15" t="s">
        <v>28</v>
      </c>
    </row>
    <row r="3" spans="1:11" x14ac:dyDescent="0.25">
      <c r="C3">
        <v>12.1</v>
      </c>
      <c r="D3">
        <v>12.3</v>
      </c>
      <c r="E3">
        <v>12.5</v>
      </c>
      <c r="F3">
        <v>11.9</v>
      </c>
      <c r="G3">
        <v>11.7</v>
      </c>
      <c r="H3">
        <v>11.6</v>
      </c>
      <c r="I3">
        <v>11.8</v>
      </c>
      <c r="J3">
        <v>12.2</v>
      </c>
    </row>
    <row r="4" spans="1:11" x14ac:dyDescent="0.25">
      <c r="C4">
        <v>12.3</v>
      </c>
      <c r="D4">
        <v>11.3</v>
      </c>
      <c r="E4">
        <v>12</v>
      </c>
      <c r="F4">
        <v>11.9</v>
      </c>
      <c r="G4">
        <v>12</v>
      </c>
      <c r="H4">
        <v>12.1</v>
      </c>
      <c r="I4">
        <v>11.8</v>
      </c>
      <c r="J4">
        <v>12.2</v>
      </c>
      <c r="K4">
        <v>11.7</v>
      </c>
    </row>
    <row r="7" spans="1:11" x14ac:dyDescent="0.25">
      <c r="C7" s="8" t="s">
        <v>17</v>
      </c>
      <c r="D7">
        <f>COUNTA(C3:N3)</f>
        <v>8</v>
      </c>
    </row>
    <row r="8" spans="1:11" x14ac:dyDescent="0.25">
      <c r="C8" s="8" t="s">
        <v>18</v>
      </c>
      <c r="D8">
        <f>COUNTA(C4:N4)</f>
        <v>9</v>
      </c>
    </row>
    <row r="9" spans="1:11" x14ac:dyDescent="0.25">
      <c r="C9" s="8"/>
    </row>
    <row r="10" spans="1:11" x14ac:dyDescent="0.25">
      <c r="C10" s="8" t="s">
        <v>19</v>
      </c>
      <c r="D10" s="13">
        <f>AVERAGE(C3:N3)</f>
        <v>12.012499999999999</v>
      </c>
      <c r="G10" t="s">
        <v>12</v>
      </c>
      <c r="I10" t="s">
        <v>13</v>
      </c>
    </row>
    <row r="11" spans="1:11" x14ac:dyDescent="0.25">
      <c r="C11" s="8" t="s">
        <v>20</v>
      </c>
      <c r="D11">
        <f>AVERAGE(C4:N4)</f>
        <v>11.922222222222222</v>
      </c>
      <c r="G11">
        <f>(D10-D11)-D22*D20</f>
        <v>-0.22756829755508345</v>
      </c>
      <c r="I11">
        <f>(D10-D11)+D22*D20</f>
        <v>0.40812385311063704</v>
      </c>
    </row>
    <row r="12" spans="1:11" x14ac:dyDescent="0.25">
      <c r="C12" s="8"/>
    </row>
    <row r="13" spans="1:11" x14ac:dyDescent="0.25">
      <c r="C13" s="8" t="s">
        <v>21</v>
      </c>
      <c r="D13">
        <f>VAR(C3:N3)</f>
        <v>9.8392857142857199E-2</v>
      </c>
      <c r="G13">
        <f>D13*(D7-1)/16.013</f>
        <v>4.3011927808655488E-2</v>
      </c>
      <c r="H13" t="s">
        <v>22</v>
      </c>
      <c r="I13">
        <f>D13*(D7-1)/1.69</f>
        <v>0.40754437869822513</v>
      </c>
    </row>
    <row r="14" spans="1:11" x14ac:dyDescent="0.25">
      <c r="C14" s="8" t="s">
        <v>23</v>
      </c>
      <c r="D14">
        <f>VAR(C4:N4)</f>
        <v>8.9444444444444368E-2</v>
      </c>
      <c r="G14">
        <f>SQRT(G13)</f>
        <v>0.20739317203962016</v>
      </c>
      <c r="H14" t="s">
        <v>7</v>
      </c>
      <c r="I14">
        <f>SQRT(I13)</f>
        <v>0.63839202587299371</v>
      </c>
    </row>
    <row r="16" spans="1:11" x14ac:dyDescent="0.25">
      <c r="C16" s="8" t="s">
        <v>24</v>
      </c>
      <c r="D16">
        <f>SQRT(D13)</f>
        <v>0.31367635732209276</v>
      </c>
    </row>
    <row r="17" spans="3:8" x14ac:dyDescent="0.25">
      <c r="C17" s="8" t="s">
        <v>25</v>
      </c>
      <c r="D17">
        <f>SQRT(D14)</f>
        <v>0.29907264074877254</v>
      </c>
    </row>
    <row r="20" spans="3:8" x14ac:dyDescent="0.25">
      <c r="C20" t="s">
        <v>26</v>
      </c>
      <c r="D20">
        <f>SQRT(D13/D7+D14/D8)</f>
        <v>0.1491220263669838</v>
      </c>
    </row>
    <row r="22" spans="3:8" x14ac:dyDescent="0.25">
      <c r="C22" t="s">
        <v>14</v>
      </c>
      <c r="D22">
        <f>TINV(0.05,D7+D8-2)</f>
        <v>2.1314495455597742</v>
      </c>
      <c r="F22">
        <f>D7+D8-2</f>
        <v>15</v>
      </c>
    </row>
    <row r="25" spans="3:8" x14ac:dyDescent="0.25">
      <c r="D25" s="14">
        <f>SUMSQ(C3:N3)</f>
        <v>1155.0899999999999</v>
      </c>
      <c r="F25">
        <f>(D25-D7*D10^2)/(D7-1)</f>
        <v>9.8392857142861043E-2</v>
      </c>
      <c r="H25">
        <f>(1155.09-8*12.0125^2)/7</f>
        <v>9.8392857142861043E-2</v>
      </c>
    </row>
    <row r="26" spans="3:8" x14ac:dyDescent="0.25">
      <c r="D26">
        <f>SUMSQ(C4:N4)</f>
        <v>1279.9699999999998</v>
      </c>
      <c r="F26">
        <f>(D26-D8*D11^2)/(D8-1)</f>
        <v>8.9444444444410465E-2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7" sqref="L7"/>
    </sheetView>
  </sheetViews>
  <sheetFormatPr defaultRowHeight="15" x14ac:dyDescent="0.25"/>
  <sheetData>
    <row r="1" spans="1:8" ht="18.75" x14ac:dyDescent="0.3">
      <c r="A1" s="15" t="s">
        <v>36</v>
      </c>
    </row>
    <row r="3" spans="1:8" x14ac:dyDescent="0.25">
      <c r="C3" s="7">
        <v>23.26</v>
      </c>
      <c r="D3" s="7">
        <v>23.82</v>
      </c>
      <c r="E3" s="7">
        <v>23.67</v>
      </c>
      <c r="F3" s="7">
        <v>23.35</v>
      </c>
      <c r="G3" s="7">
        <v>23.13</v>
      </c>
      <c r="H3" s="7">
        <v>23.45</v>
      </c>
    </row>
    <row r="5" spans="1:8" x14ac:dyDescent="0.25">
      <c r="B5" t="s">
        <v>1</v>
      </c>
      <c r="C5">
        <f>AVERAGE(C3:H3)</f>
        <v>23.446666666666662</v>
      </c>
    </row>
    <row r="6" spans="1:8" x14ac:dyDescent="0.25">
      <c r="B6" t="s">
        <v>31</v>
      </c>
      <c r="C6">
        <f>STDEV(C3:H3)</f>
        <v>0.25835376263307414</v>
      </c>
    </row>
    <row r="7" spans="1:8" x14ac:dyDescent="0.25">
      <c r="B7" t="s">
        <v>35</v>
      </c>
      <c r="C7">
        <f>C6^2</f>
        <v>6.6746666666666815E-2</v>
      </c>
    </row>
    <row r="9" spans="1:8" x14ac:dyDescent="0.25">
      <c r="B9" t="s">
        <v>32</v>
      </c>
      <c r="C9">
        <v>0.01</v>
      </c>
    </row>
    <row r="10" spans="1:8" x14ac:dyDescent="0.25">
      <c r="B10" t="s">
        <v>34</v>
      </c>
      <c r="C10">
        <f>COUNTA(C3:H3)-1</f>
        <v>5</v>
      </c>
      <c r="F10" s="16" t="s">
        <v>12</v>
      </c>
      <c r="G10" s="16" t="s">
        <v>1</v>
      </c>
      <c r="H10" s="16" t="s">
        <v>13</v>
      </c>
    </row>
    <row r="11" spans="1:8" x14ac:dyDescent="0.25">
      <c r="B11" t="s">
        <v>33</v>
      </c>
      <c r="C11">
        <f>TINV(C9,C10)</f>
        <v>4.0321429835552278</v>
      </c>
      <c r="F11" s="16">
        <f>C5-C11*C6/SQRT(C10+1)</f>
        <v>23.021386538695026</v>
      </c>
      <c r="G11" s="16"/>
      <c r="H11" s="16">
        <f>C5+C11*C6/SQRT(C10+1)</f>
        <v>23.871946794638298</v>
      </c>
    </row>
    <row r="14" spans="1:8" ht="18.75" x14ac:dyDescent="0.3">
      <c r="A14" s="15" t="s">
        <v>37</v>
      </c>
    </row>
    <row r="16" spans="1:8" x14ac:dyDescent="0.25">
      <c r="B16" t="s">
        <v>32</v>
      </c>
      <c r="C16">
        <v>0.05</v>
      </c>
    </row>
    <row r="17" spans="2:13" x14ac:dyDescent="0.25">
      <c r="B17" t="s">
        <v>34</v>
      </c>
      <c r="C17">
        <f>COUNTA(C3:H3)-1</f>
        <v>5</v>
      </c>
      <c r="F17" s="16" t="s">
        <v>12</v>
      </c>
      <c r="G17" s="16" t="s">
        <v>1</v>
      </c>
      <c r="H17" s="16" t="s">
        <v>13</v>
      </c>
    </row>
    <row r="18" spans="2:13" x14ac:dyDescent="0.25">
      <c r="B18" t="s">
        <v>33</v>
      </c>
      <c r="C18">
        <f>TINV(C16,C17)</f>
        <v>2.570581835636315</v>
      </c>
      <c r="F18" s="16">
        <f>C5-C18*C6/SQRT(C17+1)</f>
        <v>23.175541020458287</v>
      </c>
      <c r="G18" s="16"/>
      <c r="H18" s="16">
        <f>C5+C18*C6/SQRT(C17+1)</f>
        <v>23.717792312875037</v>
      </c>
    </row>
    <row r="21" spans="2:13" x14ac:dyDescent="0.25">
      <c r="B21" t="s">
        <v>38</v>
      </c>
      <c r="C21">
        <f>_xlfn.CHISQ.INV(C16/2,C17)</f>
        <v>0.83121161348666261</v>
      </c>
      <c r="F21" s="17" t="s">
        <v>12</v>
      </c>
      <c r="G21" s="17" t="s">
        <v>40</v>
      </c>
      <c r="H21" s="17" t="s">
        <v>13</v>
      </c>
      <c r="K21" s="17" t="s">
        <v>12</v>
      </c>
      <c r="L21" s="17" t="s">
        <v>8</v>
      </c>
      <c r="M21" s="17" t="s">
        <v>13</v>
      </c>
    </row>
    <row r="22" spans="2:13" x14ac:dyDescent="0.25">
      <c r="B22" t="s">
        <v>39</v>
      </c>
      <c r="C22">
        <f>_xlfn.CHISQ.INV(1-C16/2,C17)</f>
        <v>12.832501994030022</v>
      </c>
      <c r="F22" s="17">
        <f>C7*C17/C22</f>
        <v>2.6006879522683466E-2</v>
      </c>
      <c r="G22" s="17"/>
      <c r="H22" s="17">
        <f>C7*C17/C21</f>
        <v>0.40150225035166581</v>
      </c>
      <c r="K22" s="17">
        <f>SQRT(F22)</f>
        <v>0.16126648604928262</v>
      </c>
      <c r="L22" s="17"/>
      <c r="M22" s="17">
        <f>SQRT(H22)</f>
        <v>0.63364205222796399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Ex 1</vt:lpstr>
      <vt:lpstr>Ex 2</vt:lpstr>
      <vt:lpstr>Ex 3</vt:lpstr>
      <vt:lpstr>Diff-medie</vt:lpstr>
      <vt:lpstr>Ex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2018-10-16T12:34:14Z</cp:lastPrinted>
  <dcterms:created xsi:type="dcterms:W3CDTF">2016-10-18T10:15:19Z</dcterms:created>
  <dcterms:modified xsi:type="dcterms:W3CDTF">2018-10-16T12:34:19Z</dcterms:modified>
</cp:coreProperties>
</file>